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/>
  <mc:AlternateContent xmlns:mc="http://schemas.openxmlformats.org/markup-compatibility/2006">
    <mc:Choice Requires="x15">
      <x15ac:absPath xmlns:x15ac="http://schemas.microsoft.com/office/spreadsheetml/2010/11/ac" url="\\gwes3\GESMV\Facilitator\Development\Grants\Fed Funding\"/>
    </mc:Choice>
  </mc:AlternateContent>
  <xr:revisionPtr revIDLastSave="0" documentId="8_{16EA44D5-ACDA-4946-82BA-50CFD5D10842}" xr6:coauthVersionLast="45" xr6:coauthVersionMax="45" xr10:uidLastSave="{00000000-0000-0000-0000-000000000000}"/>
  <bookViews>
    <workbookView xWindow="1500" yWindow="2355" windowWidth="21600" windowHeight="11385" xr2:uid="{00000000-000D-0000-FFFF-FFFF00000000}"/>
  </bookViews>
  <sheets>
    <sheet name="Budget Summary" sheetId="1" r:id="rId1"/>
    <sheet name="Budget Detail" sheetId="2" r:id="rId2"/>
  </sheets>
  <definedNames>
    <definedName name="_xlnm.Print_Area" localSheetId="1">'Budget Detail'!$A$1:$G$96</definedName>
    <definedName name="_xlnm.Print_Area" localSheetId="0">'Budget Summary'!$A$1:$B$23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80" i="2" l="1"/>
  <c r="D77" i="2"/>
  <c r="D78" i="2"/>
  <c r="D79" i="2"/>
  <c r="D57" i="2"/>
  <c r="D56" i="2"/>
  <c r="D55" i="2"/>
  <c r="D76" i="2"/>
  <c r="D75" i="2"/>
  <c r="B94" i="2" l="1"/>
  <c r="B96" i="2" s="1"/>
  <c r="B15" i="2" l="1"/>
  <c r="B10" i="2"/>
  <c r="B11" i="2"/>
  <c r="B9" i="2"/>
  <c r="D54" i="2"/>
  <c r="D74" i="2"/>
  <c r="C26" i="2"/>
  <c r="D53" i="2" l="1"/>
  <c r="B16" i="2"/>
  <c r="D16" i="2" s="1"/>
  <c r="F16" i="2" s="1"/>
  <c r="F26" i="2"/>
  <c r="D15" i="2"/>
  <c r="F15" i="2" s="1"/>
  <c r="D50" i="2" l="1"/>
  <c r="B34" i="2"/>
  <c r="D38" i="2"/>
  <c r="D37" i="2"/>
  <c r="B35" i="2"/>
  <c r="B14" i="2"/>
  <c r="D14" i="2" s="1"/>
  <c r="F14" i="2" s="1"/>
  <c r="B13" i="2"/>
  <c r="D13" i="2" s="1"/>
  <c r="F13" i="2" s="1"/>
  <c r="B12" i="2"/>
  <c r="D12" i="2" l="1"/>
  <c r="F12" i="2" s="1"/>
  <c r="D10" i="2"/>
  <c r="D49" i="2"/>
  <c r="D52" i="2"/>
  <c r="F8" i="2" l="1"/>
  <c r="D11" i="2"/>
  <c r="F11" i="2" s="1"/>
  <c r="D9" i="2"/>
  <c r="F9" i="2" l="1"/>
  <c r="D17" i="2" l="1"/>
  <c r="D51" i="2" l="1"/>
  <c r="B10" i="1" l="1"/>
  <c r="D48" i="2"/>
  <c r="D47" i="2"/>
  <c r="F24" i="2" l="1"/>
  <c r="B80" i="2"/>
  <c r="D34" i="2" l="1"/>
  <c r="D35" i="2"/>
  <c r="D36" i="2"/>
  <c r="E65" i="2"/>
  <c r="E66" i="2"/>
  <c r="E67" i="2"/>
  <c r="F27" i="2"/>
  <c r="E64" i="2"/>
  <c r="F10" i="2"/>
  <c r="F17" i="2" l="1"/>
  <c r="B11" i="1" s="1"/>
  <c r="B16" i="1"/>
  <c r="B12" i="1"/>
  <c r="D40" i="2"/>
  <c r="B13" i="1" s="1"/>
  <c r="B14" i="1"/>
  <c r="E68" i="2"/>
  <c r="B15" i="1" s="1"/>
  <c r="B87" i="2" l="1"/>
  <c r="B17" i="1" s="1"/>
  <c r="B18" i="1" s="1"/>
  <c r="B89" i="2" l="1"/>
  <c r="B19" i="1" s="1"/>
  <c r="B20" i="1" s="1"/>
</calcChain>
</file>

<file path=xl/sharedStrings.xml><?xml version="1.0" encoding="utf-8"?>
<sst xmlns="http://schemas.openxmlformats.org/spreadsheetml/2006/main" count="107" uniqueCount="80">
  <si>
    <t>Item Description</t>
  </si>
  <si>
    <t>Amount</t>
  </si>
  <si>
    <t>Personnel Cost</t>
  </si>
  <si>
    <t>Fringe Benefit Cost</t>
  </si>
  <si>
    <t>Travel Cost</t>
  </si>
  <si>
    <t>Supply Cost</t>
  </si>
  <si>
    <t>Consultant/Contract Cost</t>
  </si>
  <si>
    <t>Other Cost</t>
  </si>
  <si>
    <t>Indirect Cost</t>
  </si>
  <si>
    <t>Personnel/Salary Cost</t>
  </si>
  <si>
    <t xml:space="preserve">Name </t>
  </si>
  <si>
    <t>Salary</t>
  </si>
  <si>
    <t>%FTE</t>
  </si>
  <si>
    <t>Total Cost</t>
  </si>
  <si>
    <t>% Fringe</t>
  </si>
  <si>
    <t>Salary Cost</t>
  </si>
  <si>
    <t>Purpose</t>
  </si>
  <si>
    <t>Location</t>
  </si>
  <si>
    <t>Item</t>
  </si>
  <si>
    <t>Mileage</t>
  </si>
  <si>
    <t>Cost Per Mile</t>
  </si>
  <si>
    <t># Miles</t>
  </si>
  <si>
    <t>Cost per Item</t>
  </si>
  <si>
    <t># Items</t>
  </si>
  <si>
    <t>Supplies</t>
  </si>
  <si>
    <t>Consultants/Contract Cost</t>
  </si>
  <si>
    <t>Name</t>
  </si>
  <si>
    <t>Service Provided</t>
  </si>
  <si>
    <t>Cost per Hour</t>
  </si>
  <si>
    <t># of Hours</t>
  </si>
  <si>
    <t>Indirect Costs</t>
  </si>
  <si>
    <t>Description</t>
  </si>
  <si>
    <t>Cost</t>
  </si>
  <si>
    <t>Other Costs</t>
  </si>
  <si>
    <t>Total Amount Requested</t>
  </si>
  <si>
    <t xml:space="preserve">Examples: phones, computers, etc. </t>
  </si>
  <si>
    <t>Examples: Office supplies, food, curriculum, etc.</t>
  </si>
  <si>
    <t>Examples: Accountant, evaluator, etc.</t>
  </si>
  <si>
    <t>Examples: Conferences, trainings, professional development, etc.</t>
  </si>
  <si>
    <t>Budget Summary</t>
  </si>
  <si>
    <t>Organization Name: Goodwill Easter Seals Miami Valley</t>
  </si>
  <si>
    <t>10% overhead</t>
  </si>
  <si>
    <t>Occupancy Cost</t>
  </si>
  <si>
    <t>Food Supplies</t>
  </si>
  <si>
    <t>Program Supplies</t>
  </si>
  <si>
    <t>Certified Youth Peer Recovery Supporter</t>
  </si>
  <si>
    <t>Youth Program Manager</t>
  </si>
  <si>
    <t>Youth Clubhouse Facilitator</t>
  </si>
  <si>
    <t>Certified Peer Recovery Supporter</t>
  </si>
  <si>
    <t>Youth Support Staff</t>
  </si>
  <si>
    <t>Travel Reimbursement for Staff</t>
  </si>
  <si>
    <t>Phone</t>
  </si>
  <si>
    <t>Cell phone for staff</t>
  </si>
  <si>
    <t>Laptops for staff</t>
  </si>
  <si>
    <t>Ipads for youth</t>
  </si>
  <si>
    <t>Laptops for youth</t>
  </si>
  <si>
    <t>Games/Prosocial materials</t>
  </si>
  <si>
    <t xml:space="preserve">Shirts for youth </t>
  </si>
  <si>
    <t>Drums</t>
  </si>
  <si>
    <t>Supplies for COS training</t>
  </si>
  <si>
    <t>Fuel</t>
  </si>
  <si>
    <t>ServSafe certifications</t>
  </si>
  <si>
    <t>COS Facilitator</t>
  </si>
  <si>
    <t>Vocational Trainer/ServSafe Instructor</t>
  </si>
  <si>
    <t>Revenue (if applicable)</t>
  </si>
  <si>
    <t>Food Truck for COS program</t>
  </si>
  <si>
    <t>Guest Service Gold-Customer Service</t>
  </si>
  <si>
    <t>Goods sold through COS</t>
  </si>
  <si>
    <t>COS Revenue (if applicable)</t>
  </si>
  <si>
    <t>Transit Vans</t>
  </si>
  <si>
    <t>Pod Casting Equipment</t>
  </si>
  <si>
    <t>Google IT Support Certification</t>
  </si>
  <si>
    <t>Facebook Social Media Certification</t>
  </si>
  <si>
    <t>Cricket Crafting Machine</t>
  </si>
  <si>
    <t>T-Shirt printing press</t>
  </si>
  <si>
    <t>Shirts/Sweatshirts</t>
  </si>
  <si>
    <t>Program Name: A.L.L. Club Youth Collaborative</t>
  </si>
  <si>
    <t>2023 BUDGET SUMMARY</t>
  </si>
  <si>
    <t>Program Name: A.L.L. Club Youth Collabortive</t>
  </si>
  <si>
    <t>2023 Budget Detail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</si>
</sst>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&quot;$&quot;#,##0.00"/>
    <numFmt numFmtId="165" formatCode="_(&quot;$&quot;* #,##0.000_);_(&quot;$&quot;* \(#,##0.000\);_(&quot;$&quot;* &quot;-&quot;?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7">
    <xf numFmtId="0" fontId="0" fillId="0" borderId="0" xfId="0"/>
    <xf numFmtId="44" fontId="0" fillId="0" borderId="0" xfId="1" applyFont="1"/>
    <xf numFmtId="44" fontId="0" fillId="0" borderId="2" xfId="1" applyFont="1" applyBorder="1"/>
    <xf numFmtId="44" fontId="0" fillId="0" borderId="1" xfId="1" applyFont="1" applyBorder="1"/>
    <xf numFmtId="0" fontId="3" fillId="0" borderId="0" xfId="0" applyFont="1" applyAlignment="1">
      <alignment horizontal="center"/>
    </xf>
    <xf numFmtId="44" fontId="0" fillId="0" borderId="0" xfId="0" applyNumberFormat="1"/>
    <xf numFmtId="9" fontId="0" fillId="0" borderId="0" xfId="2" applyFont="1"/>
    <xf numFmtId="0" fontId="0" fillId="0" borderId="3" xfId="0" applyFill="1" applyBorder="1"/>
    <xf numFmtId="44" fontId="0" fillId="0" borderId="3" xfId="1" applyFont="1" applyFill="1" applyBorder="1"/>
    <xf numFmtId="9" fontId="0" fillId="0" borderId="3" xfId="2" applyFont="1" applyFill="1" applyBorder="1"/>
    <xf numFmtId="0" fontId="0" fillId="0" borderId="3" xfId="0" applyBorder="1"/>
    <xf numFmtId="44" fontId="0" fillId="0" borderId="3" xfId="1" applyFont="1" applyBorder="1"/>
    <xf numFmtId="0" fontId="2" fillId="0" borderId="3" xfId="0" applyFont="1" applyFill="1" applyBorder="1"/>
    <xf numFmtId="0" fontId="2" fillId="0" borderId="3" xfId="0" applyFont="1" applyBorder="1"/>
    <xf numFmtId="0" fontId="0" fillId="0" borderId="0" xfId="0" applyBorder="1"/>
    <xf numFmtId="0" fontId="0" fillId="2" borderId="3" xfId="0" applyFill="1" applyBorder="1"/>
    <xf numFmtId="0" fontId="0" fillId="2" borderId="3" xfId="0" applyFill="1" applyBorder="1" applyAlignment="1">
      <alignment horizontal="center"/>
    </xf>
    <xf numFmtId="0" fontId="2" fillId="0" borderId="4" xfId="0" applyFont="1" applyBorder="1"/>
    <xf numFmtId="0" fontId="0" fillId="3" borderId="3" xfId="0" applyFont="1" applyFill="1" applyBorder="1" applyAlignment="1">
      <alignment horizontal="center"/>
    </xf>
    <xf numFmtId="44" fontId="0" fillId="3" borderId="3" xfId="0" applyNumberFormat="1" applyFill="1" applyBorder="1"/>
    <xf numFmtId="0" fontId="0" fillId="3" borderId="3" xfId="0" applyFill="1" applyBorder="1"/>
    <xf numFmtId="0" fontId="0" fillId="3" borderId="3" xfId="0" applyFill="1" applyBorder="1" applyAlignment="1">
      <alignment horizontal="center"/>
    </xf>
    <xf numFmtId="44" fontId="0" fillId="3" borderId="3" xfId="1" applyFont="1" applyFill="1" applyBorder="1"/>
    <xf numFmtId="44" fontId="0" fillId="0" borderId="5" xfId="1" applyFont="1" applyBorder="1"/>
    <xf numFmtId="44" fontId="0" fillId="0" borderId="0" xfId="1" applyFont="1" applyBorder="1"/>
    <xf numFmtId="44" fontId="0" fillId="0" borderId="3" xfId="1" applyNumberFormat="1" applyFont="1" applyBorder="1"/>
    <xf numFmtId="44" fontId="0" fillId="0" borderId="3" xfId="0" applyNumberFormat="1" applyFill="1" applyBorder="1"/>
    <xf numFmtId="44" fontId="0" fillId="0" borderId="0" xfId="0" applyNumberFormat="1" applyFill="1" applyBorder="1"/>
    <xf numFmtId="0" fontId="0" fillId="0" borderId="0" xfId="0" applyFill="1" applyBorder="1"/>
    <xf numFmtId="44" fontId="0" fillId="0" borderId="0" xfId="1" applyFont="1" applyFill="1" applyBorder="1"/>
    <xf numFmtId="9" fontId="0" fillId="0" borderId="0" xfId="2" applyFont="1" applyFill="1" applyBorder="1"/>
    <xf numFmtId="0" fontId="4" fillId="0" borderId="0" xfId="0" applyFont="1" applyAlignment="1"/>
    <xf numFmtId="44" fontId="0" fillId="0" borderId="3" xfId="1" applyNumberFormat="1" applyFont="1" applyFill="1" applyBorder="1"/>
    <xf numFmtId="0" fontId="0" fillId="0" borderId="3" xfId="0" applyFont="1" applyFill="1" applyBorder="1" applyAlignment="1">
      <alignment horizontal="left"/>
    </xf>
    <xf numFmtId="9" fontId="0" fillId="0" borderId="3" xfId="0" applyNumberFormat="1" applyFont="1" applyFill="1" applyBorder="1" applyAlignment="1">
      <alignment horizontal="right"/>
    </xf>
    <xf numFmtId="0" fontId="0" fillId="0" borderId="0" xfId="0" applyFill="1"/>
    <xf numFmtId="0" fontId="0" fillId="0" borderId="3" xfId="0" applyFill="1" applyBorder="1" applyAlignment="1">
      <alignment horizontal="center"/>
    </xf>
    <xf numFmtId="0" fontId="0" fillId="0" borderId="3" xfId="0" applyFill="1" applyBorder="1" applyAlignment="1">
      <alignment horizontal="left" vertical="center" indent="1"/>
    </xf>
    <xf numFmtId="164" fontId="0" fillId="0" borderId="3" xfId="0" applyNumberFormat="1" applyFill="1" applyBorder="1" applyAlignment="1">
      <alignment horizontal="right"/>
    </xf>
    <xf numFmtId="165" fontId="0" fillId="0" borderId="3" xfId="1" applyNumberFormat="1" applyFont="1" applyBorder="1"/>
    <xf numFmtId="0" fontId="0" fillId="0" borderId="3" xfId="0" applyFill="1" applyBorder="1" applyAlignment="1">
      <alignment wrapText="1"/>
    </xf>
    <xf numFmtId="44" fontId="0" fillId="3" borderId="0" xfId="0" applyNumberFormat="1" applyFill="1" applyBorder="1"/>
    <xf numFmtId="44" fontId="0" fillId="4" borderId="3" xfId="1" applyFont="1" applyFill="1" applyBorder="1"/>
    <xf numFmtId="0" fontId="4" fillId="0" borderId="0" xfId="0" applyFont="1" applyAlignment="1">
      <alignment horizontal="center"/>
    </xf>
    <xf numFmtId="0" fontId="0" fillId="0" borderId="0" xfId="0" applyAlignment="1">
      <alignment horizontal="left" wrapText="1"/>
    </xf>
    <xf numFmtId="0" fontId="0" fillId="3" borderId="0" xfId="0" applyFill="1" applyAlignment="1">
      <alignment horizontal="center"/>
    </xf>
    <xf numFmtId="0" fontId="5" fillId="0" borderId="0" xfId="0" applyFont="1" applyAlignment="1">
      <alignment horizontal="center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1"/>
  <sheetViews>
    <sheetView tabSelected="1" workbookViewId="0">
      <selection activeCell="A10" sqref="A10"/>
    </sheetView>
  </sheetViews>
  <sheetFormatPr defaultRowHeight="15" x14ac:dyDescent="0.25"/>
  <cols>
    <col min="1" max="1" width="50.140625" customWidth="1"/>
    <col min="2" max="2" width="26" customWidth="1"/>
  </cols>
  <sheetData>
    <row r="1" spans="1:7" ht="23.25" x14ac:dyDescent="0.35">
      <c r="A1" s="43" t="s">
        <v>39</v>
      </c>
      <c r="B1" s="43"/>
      <c r="C1" s="31"/>
      <c r="D1" s="31"/>
      <c r="E1" s="31"/>
      <c r="F1" s="31"/>
      <c r="G1" s="31"/>
    </row>
    <row r="2" spans="1:7" x14ac:dyDescent="0.25">
      <c r="A2" s="44" t="s">
        <v>40</v>
      </c>
      <c r="B2" s="44"/>
    </row>
    <row r="3" spans="1:7" x14ac:dyDescent="0.25">
      <c r="A3" t="s">
        <v>76</v>
      </c>
    </row>
    <row r="7" spans="1:7" x14ac:dyDescent="0.25">
      <c r="A7" s="45" t="s">
        <v>77</v>
      </c>
      <c r="B7" s="45"/>
    </row>
    <row r="9" spans="1:7" x14ac:dyDescent="0.25">
      <c r="A9" s="4" t="s">
        <v>0</v>
      </c>
      <c r="B9" s="4" t="s">
        <v>1</v>
      </c>
    </row>
    <row r="10" spans="1:7" x14ac:dyDescent="0.25">
      <c r="A10" t="s">
        <v>2</v>
      </c>
      <c r="B10" s="1">
        <f>+'Budget Detail'!D17</f>
        <v>171777.09999999998</v>
      </c>
    </row>
    <row r="11" spans="1:7" x14ac:dyDescent="0.25">
      <c r="A11" t="s">
        <v>3</v>
      </c>
      <c r="B11" s="1">
        <f>+'Budget Detail'!F17-'Budget Detail'!D17</f>
        <v>41226.504000000015</v>
      </c>
    </row>
    <row r="12" spans="1:7" x14ac:dyDescent="0.25">
      <c r="A12" t="s">
        <v>4</v>
      </c>
      <c r="B12" s="1">
        <f>+'Budget Detail'!F27</f>
        <v>11162.5</v>
      </c>
    </row>
    <row r="13" spans="1:7" x14ac:dyDescent="0.25">
      <c r="A13" t="s">
        <v>42</v>
      </c>
      <c r="B13" s="1">
        <f>+'Budget Detail'!D40</f>
        <v>14540</v>
      </c>
    </row>
    <row r="14" spans="1:7" x14ac:dyDescent="0.25">
      <c r="A14" t="s">
        <v>5</v>
      </c>
      <c r="B14" s="1">
        <f>+'Budget Detail'!D57</f>
        <v>189150</v>
      </c>
    </row>
    <row r="15" spans="1:7" x14ac:dyDescent="0.25">
      <c r="A15" t="s">
        <v>6</v>
      </c>
      <c r="B15" s="1">
        <f>+'Budget Detail'!E68</f>
        <v>0</v>
      </c>
    </row>
    <row r="16" spans="1:7" x14ac:dyDescent="0.25">
      <c r="A16" t="s">
        <v>7</v>
      </c>
      <c r="B16" s="1">
        <f>+'Budget Detail'!D80</f>
        <v>402500</v>
      </c>
    </row>
    <row r="17" spans="1:2" x14ac:dyDescent="0.25">
      <c r="A17" t="s">
        <v>8</v>
      </c>
      <c r="B17" s="1">
        <f>'Budget Detail'!B87</f>
        <v>83035.610400000005</v>
      </c>
    </row>
    <row r="18" spans="1:2" x14ac:dyDescent="0.25">
      <c r="A18" t="s">
        <v>13</v>
      </c>
      <c r="B18" s="3">
        <f>SUM(B10:B17)</f>
        <v>913391.71440000006</v>
      </c>
    </row>
    <row r="19" spans="1:2" x14ac:dyDescent="0.25">
      <c r="A19" t="s">
        <v>68</v>
      </c>
      <c r="B19" s="23">
        <f>+'Budget Detail'!B96</f>
        <v>31200</v>
      </c>
    </row>
    <row r="20" spans="1:2" ht="15.75" thickBot="1" x14ac:dyDescent="0.3">
      <c r="A20" t="s">
        <v>34</v>
      </c>
      <c r="B20" s="2">
        <f>+B18-B19</f>
        <v>882191.71440000006</v>
      </c>
    </row>
    <row r="21" spans="1:2" ht="15.75" thickTop="1" x14ac:dyDescent="0.25"/>
  </sheetData>
  <mergeCells count="3">
    <mergeCell ref="A1:B1"/>
    <mergeCell ref="A2:B2"/>
    <mergeCell ref="A7:B7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96"/>
  <sheetViews>
    <sheetView workbookViewId="0">
      <selection activeCell="B5" sqref="B5"/>
    </sheetView>
  </sheetViews>
  <sheetFormatPr defaultRowHeight="15" x14ac:dyDescent="0.25"/>
  <cols>
    <col min="1" max="1" width="37.28515625" customWidth="1"/>
    <col min="2" max="2" width="18.28515625" customWidth="1"/>
    <col min="3" max="3" width="12.85546875" customWidth="1"/>
    <col min="4" max="4" width="18.28515625" customWidth="1"/>
    <col min="5" max="5" width="14.28515625" customWidth="1"/>
    <col min="6" max="7" width="18.28515625" customWidth="1"/>
  </cols>
  <sheetData>
    <row r="1" spans="1:7" ht="23.25" x14ac:dyDescent="0.35">
      <c r="A1" s="43" t="s">
        <v>79</v>
      </c>
      <c r="B1" s="43"/>
      <c r="C1" s="43"/>
      <c r="D1" s="43"/>
      <c r="E1" s="43"/>
      <c r="F1" s="43"/>
      <c r="G1" s="43"/>
    </row>
    <row r="2" spans="1:7" x14ac:dyDescent="0.25">
      <c r="A2" s="46"/>
      <c r="B2" s="46"/>
      <c r="C2" s="46"/>
      <c r="D2" s="46"/>
      <c r="E2" s="46"/>
      <c r="F2" s="46"/>
      <c r="G2" s="46"/>
    </row>
    <row r="3" spans="1:7" x14ac:dyDescent="0.25">
      <c r="A3" t="s">
        <v>40</v>
      </c>
    </row>
    <row r="4" spans="1:7" x14ac:dyDescent="0.25">
      <c r="A4" t="s">
        <v>78</v>
      </c>
    </row>
    <row r="6" spans="1:7" x14ac:dyDescent="0.25">
      <c r="A6" s="12" t="s">
        <v>9</v>
      </c>
    </row>
    <row r="7" spans="1:7" x14ac:dyDescent="0.25">
      <c r="A7" s="18" t="s">
        <v>10</v>
      </c>
      <c r="B7" s="18" t="s">
        <v>11</v>
      </c>
      <c r="C7" s="18" t="s">
        <v>12</v>
      </c>
      <c r="D7" s="18" t="s">
        <v>15</v>
      </c>
      <c r="E7" s="18" t="s">
        <v>14</v>
      </c>
      <c r="F7" s="18" t="s">
        <v>13</v>
      </c>
    </row>
    <row r="8" spans="1:7" x14ac:dyDescent="0.25">
      <c r="A8" s="33"/>
      <c r="B8" s="8"/>
      <c r="C8" s="34"/>
      <c r="D8" s="8"/>
      <c r="E8" s="34"/>
      <c r="F8" s="26">
        <f t="shared" ref="F8:F9" si="0">+(D8*E8)+D8</f>
        <v>0</v>
      </c>
    </row>
    <row r="9" spans="1:7" x14ac:dyDescent="0.25">
      <c r="A9" s="33" t="s">
        <v>46</v>
      </c>
      <c r="B9" s="8">
        <f>75000*1.045</f>
        <v>78375</v>
      </c>
      <c r="C9" s="34">
        <v>0.5</v>
      </c>
      <c r="D9" s="8">
        <f t="shared" ref="D9" si="1">+B9*C9</f>
        <v>39187.5</v>
      </c>
      <c r="E9" s="34">
        <v>0.24</v>
      </c>
      <c r="F9" s="26">
        <f t="shared" si="0"/>
        <v>48592.5</v>
      </c>
    </row>
    <row r="10" spans="1:7" x14ac:dyDescent="0.25">
      <c r="A10" s="7" t="s">
        <v>47</v>
      </c>
      <c r="B10" s="8">
        <f>(22*2080)*1.045</f>
        <v>47819.199999999997</v>
      </c>
      <c r="C10" s="9">
        <v>1</v>
      </c>
      <c r="D10" s="8">
        <f>B10*C10</f>
        <v>47819.199999999997</v>
      </c>
      <c r="E10" s="9">
        <v>0.24</v>
      </c>
      <c r="F10" s="26">
        <f>+(D10*E10)+D10</f>
        <v>59295.807999999997</v>
      </c>
    </row>
    <row r="11" spans="1:7" x14ac:dyDescent="0.25">
      <c r="A11" s="7" t="s">
        <v>45</v>
      </c>
      <c r="B11" s="8">
        <f>(20*2080)*1.045</f>
        <v>43472</v>
      </c>
      <c r="C11" s="9">
        <v>1</v>
      </c>
      <c r="D11" s="26">
        <f>+B11*C11</f>
        <v>43472</v>
      </c>
      <c r="E11" s="9">
        <v>0.24</v>
      </c>
      <c r="F11" s="26">
        <f>+(D11*E11)+D11</f>
        <v>53905.279999999999</v>
      </c>
    </row>
    <row r="12" spans="1:7" x14ac:dyDescent="0.25">
      <c r="A12" s="7" t="s">
        <v>48</v>
      </c>
      <c r="B12" s="8">
        <f>(19*2080)*1.045</f>
        <v>41298.399999999994</v>
      </c>
      <c r="C12" s="9">
        <v>1</v>
      </c>
      <c r="D12" s="26">
        <f>+B12*C12</f>
        <v>41298.399999999994</v>
      </c>
      <c r="E12" s="9">
        <v>0.24</v>
      </c>
      <c r="F12" s="26">
        <f>+(D12*E12)+D12</f>
        <v>51210.015999999989</v>
      </c>
    </row>
    <row r="13" spans="1:7" x14ac:dyDescent="0.25">
      <c r="A13" s="7" t="s">
        <v>49</v>
      </c>
      <c r="B13" s="8">
        <f>(20*2080)*1.045</f>
        <v>43472</v>
      </c>
      <c r="C13" s="9">
        <v>1</v>
      </c>
      <c r="D13" s="26">
        <f t="shared" ref="D13:D16" si="2">+B13*C13</f>
        <v>43472</v>
      </c>
      <c r="E13" s="9">
        <v>0.24</v>
      </c>
      <c r="F13" s="26">
        <f t="shared" ref="F13:F16" si="3">+(D13*E13)+D13</f>
        <v>53905.279999999999</v>
      </c>
    </row>
    <row r="14" spans="1:7" x14ac:dyDescent="0.25">
      <c r="A14" s="7" t="s">
        <v>49</v>
      </c>
      <c r="B14" s="8">
        <f>(20*2080)*1.045</f>
        <v>43472</v>
      </c>
      <c r="C14" s="9">
        <v>1</v>
      </c>
      <c r="D14" s="26">
        <f t="shared" si="2"/>
        <v>43472</v>
      </c>
      <c r="E14" s="9">
        <v>0.24</v>
      </c>
      <c r="F14" s="26">
        <f t="shared" si="3"/>
        <v>53905.279999999999</v>
      </c>
    </row>
    <row r="15" spans="1:7" x14ac:dyDescent="0.25">
      <c r="A15" s="7" t="s">
        <v>62</v>
      </c>
      <c r="B15" s="8">
        <f>(25*2080)*1.045</f>
        <v>54339.999999999993</v>
      </c>
      <c r="C15" s="9">
        <v>1</v>
      </c>
      <c r="D15" s="26">
        <f t="shared" si="2"/>
        <v>54339.999999999993</v>
      </c>
      <c r="E15" s="9">
        <v>0.24</v>
      </c>
      <c r="F15" s="26">
        <f t="shared" si="3"/>
        <v>67381.599999999991</v>
      </c>
    </row>
    <row r="16" spans="1:7" x14ac:dyDescent="0.25">
      <c r="A16" s="7" t="s">
        <v>63</v>
      </c>
      <c r="B16" s="8">
        <f>(22*2080)*1.045</f>
        <v>47819.199999999997</v>
      </c>
      <c r="C16" s="9">
        <v>0.25</v>
      </c>
      <c r="D16" s="26">
        <f t="shared" si="2"/>
        <v>11954.8</v>
      </c>
      <c r="E16" s="9">
        <v>0</v>
      </c>
      <c r="F16" s="26">
        <f t="shared" si="3"/>
        <v>11954.8</v>
      </c>
    </row>
    <row r="17" spans="1:7" x14ac:dyDescent="0.25">
      <c r="A17" s="7" t="s">
        <v>13</v>
      </c>
      <c r="B17" s="8"/>
      <c r="C17" s="9"/>
      <c r="D17" s="19">
        <f>SUM(D7:D12)</f>
        <v>171777.09999999998</v>
      </c>
      <c r="E17" s="9"/>
      <c r="F17" s="19">
        <f>SUM(F7:F12)</f>
        <v>213003.60399999999</v>
      </c>
    </row>
    <row r="18" spans="1:7" x14ac:dyDescent="0.25">
      <c r="A18" s="28"/>
      <c r="B18" s="28"/>
      <c r="C18" s="29"/>
      <c r="D18" s="30"/>
      <c r="E18" s="27"/>
      <c r="F18" s="30"/>
      <c r="G18" s="27"/>
    </row>
    <row r="19" spans="1:7" x14ac:dyDescent="0.25">
      <c r="A19" s="28"/>
      <c r="B19" s="28"/>
      <c r="C19" s="29"/>
      <c r="D19" s="30"/>
      <c r="E19" s="27"/>
      <c r="F19" s="30"/>
      <c r="G19" s="27"/>
    </row>
    <row r="20" spans="1:7" x14ac:dyDescent="0.25">
      <c r="C20" s="1"/>
      <c r="D20" s="6"/>
      <c r="E20" s="5"/>
      <c r="F20" s="6"/>
      <c r="G20" s="5"/>
    </row>
    <row r="21" spans="1:7" x14ac:dyDescent="0.25">
      <c r="C21" s="1"/>
      <c r="D21" s="6"/>
      <c r="E21" s="5"/>
      <c r="F21" s="6"/>
      <c r="G21" s="5"/>
    </row>
    <row r="22" spans="1:7" x14ac:dyDescent="0.25">
      <c r="A22" s="13" t="s">
        <v>4</v>
      </c>
      <c r="B22" s="14"/>
      <c r="C22" s="14"/>
      <c r="D22" s="14"/>
      <c r="E22" s="14"/>
      <c r="F22" s="14"/>
    </row>
    <row r="23" spans="1:7" x14ac:dyDescent="0.25">
      <c r="A23" s="20" t="s">
        <v>16</v>
      </c>
      <c r="B23" s="21" t="s">
        <v>17</v>
      </c>
      <c r="C23" s="21" t="s">
        <v>18</v>
      </c>
      <c r="D23" s="21" t="s">
        <v>20</v>
      </c>
      <c r="E23" s="21" t="s">
        <v>21</v>
      </c>
      <c r="F23" s="21" t="s">
        <v>13</v>
      </c>
    </row>
    <row r="24" spans="1:7" x14ac:dyDescent="0.25">
      <c r="A24" s="10" t="s">
        <v>50</v>
      </c>
      <c r="B24" s="10"/>
      <c r="C24" s="10" t="s">
        <v>19</v>
      </c>
      <c r="D24" s="39">
        <v>0.625</v>
      </c>
      <c r="E24" s="7">
        <v>2500</v>
      </c>
      <c r="F24" s="26">
        <f>D24*E24</f>
        <v>1562.5</v>
      </c>
      <c r="G24" s="35"/>
    </row>
    <row r="25" spans="1:7" x14ac:dyDescent="0.25">
      <c r="A25" s="10"/>
      <c r="B25" s="10"/>
      <c r="C25" s="10"/>
      <c r="D25" s="11"/>
      <c r="E25" s="10"/>
      <c r="F25" s="26"/>
    </row>
    <row r="26" spans="1:7" x14ac:dyDescent="0.25">
      <c r="A26" s="10" t="s">
        <v>60</v>
      </c>
      <c r="B26" s="10"/>
      <c r="C26" s="10">
        <f>800*12</f>
        <v>9600</v>
      </c>
      <c r="D26" s="11"/>
      <c r="E26" s="10"/>
      <c r="F26" s="26">
        <f>C26</f>
        <v>9600</v>
      </c>
    </row>
    <row r="27" spans="1:7" x14ac:dyDescent="0.25">
      <c r="A27" s="10" t="s">
        <v>13</v>
      </c>
      <c r="B27" s="10"/>
      <c r="C27" s="10"/>
      <c r="D27" s="11"/>
      <c r="E27" s="10"/>
      <c r="F27" s="19">
        <f>SUM(F24:F26)</f>
        <v>11162.5</v>
      </c>
    </row>
    <row r="28" spans="1:7" x14ac:dyDescent="0.25">
      <c r="A28" s="14"/>
      <c r="B28" s="14"/>
      <c r="C28" s="14"/>
      <c r="D28" s="24"/>
      <c r="E28" s="14"/>
      <c r="F28" s="41"/>
    </row>
    <row r="29" spans="1:7" x14ac:dyDescent="0.25">
      <c r="A29" s="14"/>
      <c r="B29" s="14"/>
      <c r="C29" s="14"/>
      <c r="D29" s="24"/>
      <c r="E29" s="14"/>
      <c r="F29" s="41"/>
    </row>
    <row r="30" spans="1:7" x14ac:dyDescent="0.25">
      <c r="A30" s="14"/>
      <c r="B30" s="14"/>
      <c r="C30" s="14"/>
      <c r="D30" s="24"/>
      <c r="E30" s="14"/>
      <c r="F30" s="27"/>
    </row>
    <row r="32" spans="1:7" x14ac:dyDescent="0.25">
      <c r="A32" s="17" t="s">
        <v>42</v>
      </c>
    </row>
    <row r="33" spans="1:6" x14ac:dyDescent="0.25">
      <c r="A33" s="20" t="s">
        <v>18</v>
      </c>
      <c r="B33" s="21" t="s">
        <v>22</v>
      </c>
      <c r="C33" s="21" t="s">
        <v>23</v>
      </c>
      <c r="D33" s="21" t="s">
        <v>13</v>
      </c>
    </row>
    <row r="34" spans="1:6" x14ac:dyDescent="0.25">
      <c r="A34" s="10" t="s">
        <v>51</v>
      </c>
      <c r="B34" s="25">
        <f>45*2</f>
        <v>90</v>
      </c>
      <c r="C34" s="10">
        <v>12</v>
      </c>
      <c r="D34" s="11">
        <f t="shared" ref="D34:D36" si="4">+C34*B34</f>
        <v>1080</v>
      </c>
    </row>
    <row r="35" spans="1:6" x14ac:dyDescent="0.25">
      <c r="A35" s="10" t="s">
        <v>52</v>
      </c>
      <c r="B35" s="25">
        <f>65*7</f>
        <v>455</v>
      </c>
      <c r="C35" s="10">
        <v>12</v>
      </c>
      <c r="D35" s="11">
        <f t="shared" si="4"/>
        <v>5460</v>
      </c>
    </row>
    <row r="36" spans="1:6" x14ac:dyDescent="0.25">
      <c r="A36" s="10" t="s">
        <v>53</v>
      </c>
      <c r="B36" s="25">
        <v>800</v>
      </c>
      <c r="C36" s="10">
        <v>10</v>
      </c>
      <c r="D36" s="11">
        <f t="shared" si="4"/>
        <v>8000</v>
      </c>
    </row>
    <row r="37" spans="1:6" x14ac:dyDescent="0.25">
      <c r="A37" s="10" t="s">
        <v>54</v>
      </c>
      <c r="B37" s="25">
        <v>150</v>
      </c>
      <c r="C37" s="10">
        <v>50</v>
      </c>
      <c r="D37" s="11">
        <f>B37*C37</f>
        <v>7500</v>
      </c>
    </row>
    <row r="38" spans="1:6" x14ac:dyDescent="0.25">
      <c r="A38" s="10" t="s">
        <v>55</v>
      </c>
      <c r="B38" s="25">
        <v>500</v>
      </c>
      <c r="C38" s="10">
        <v>50</v>
      </c>
      <c r="D38" s="11">
        <f>B38*C38</f>
        <v>25000</v>
      </c>
    </row>
    <row r="39" spans="1:6" x14ac:dyDescent="0.25">
      <c r="A39" s="10"/>
      <c r="B39" s="25"/>
      <c r="C39" s="10"/>
      <c r="D39" s="11"/>
    </row>
    <row r="40" spans="1:6" x14ac:dyDescent="0.25">
      <c r="A40" s="10" t="s">
        <v>13</v>
      </c>
      <c r="B40" s="11"/>
      <c r="C40" s="10"/>
      <c r="D40" s="22">
        <f>SUM(D34:D36)</f>
        <v>14540</v>
      </c>
    </row>
    <row r="41" spans="1:6" x14ac:dyDescent="0.25">
      <c r="A41" t="s">
        <v>35</v>
      </c>
    </row>
    <row r="44" spans="1:6" x14ac:dyDescent="0.25">
      <c r="A44" s="35"/>
      <c r="B44" s="35"/>
      <c r="C44" s="35"/>
      <c r="D44" s="35"/>
      <c r="E44" s="35"/>
      <c r="F44" s="35"/>
    </row>
    <row r="45" spans="1:6" x14ac:dyDescent="0.25">
      <c r="A45" s="12" t="s">
        <v>24</v>
      </c>
      <c r="B45" s="35"/>
      <c r="C45" s="35"/>
      <c r="D45" s="35"/>
      <c r="E45" s="35"/>
      <c r="F45" s="35"/>
    </row>
    <row r="46" spans="1:6" x14ac:dyDescent="0.25">
      <c r="A46" s="7" t="s">
        <v>18</v>
      </c>
      <c r="B46" s="36" t="s">
        <v>22</v>
      </c>
      <c r="C46" s="36" t="s">
        <v>23</v>
      </c>
      <c r="D46" s="36" t="s">
        <v>13</v>
      </c>
      <c r="E46" s="35"/>
      <c r="F46" s="35"/>
    </row>
    <row r="47" spans="1:6" x14ac:dyDescent="0.25">
      <c r="A47" s="7" t="s">
        <v>43</v>
      </c>
      <c r="B47" s="32">
        <v>2500</v>
      </c>
      <c r="C47" s="7">
        <v>12</v>
      </c>
      <c r="D47" s="8">
        <f t="shared" ref="D47:D48" si="5">+C47*B47</f>
        <v>30000</v>
      </c>
      <c r="E47" s="35"/>
      <c r="F47" s="35"/>
    </row>
    <row r="48" spans="1:6" x14ac:dyDescent="0.25">
      <c r="A48" s="7" t="s">
        <v>44</v>
      </c>
      <c r="B48" s="32">
        <v>1000</v>
      </c>
      <c r="C48" s="7">
        <v>12</v>
      </c>
      <c r="D48" s="8">
        <f t="shared" si="5"/>
        <v>12000</v>
      </c>
      <c r="E48" s="35"/>
      <c r="F48" s="35"/>
    </row>
    <row r="49" spans="1:6" x14ac:dyDescent="0.25">
      <c r="A49" s="7" t="s">
        <v>56</v>
      </c>
      <c r="B49" s="32">
        <v>1200</v>
      </c>
      <c r="C49" s="7">
        <v>12</v>
      </c>
      <c r="D49" s="8">
        <f>B49*C49</f>
        <v>14400</v>
      </c>
      <c r="E49" s="35"/>
      <c r="F49" s="35"/>
    </row>
    <row r="50" spans="1:6" x14ac:dyDescent="0.25">
      <c r="A50" s="7" t="s">
        <v>57</v>
      </c>
      <c r="B50" s="32">
        <v>1000</v>
      </c>
      <c r="C50" s="7">
        <v>2</v>
      </c>
      <c r="D50" s="8">
        <f>B50*C50</f>
        <v>2000</v>
      </c>
      <c r="E50" s="35"/>
      <c r="F50" s="35"/>
    </row>
    <row r="51" spans="1:6" x14ac:dyDescent="0.25">
      <c r="A51" s="7" t="s">
        <v>58</v>
      </c>
      <c r="B51" s="32">
        <v>7500</v>
      </c>
      <c r="C51" s="7">
        <v>1</v>
      </c>
      <c r="D51" s="8">
        <f t="shared" ref="D51:D52" si="6">+C51*B51</f>
        <v>7500</v>
      </c>
      <c r="E51" s="35"/>
      <c r="F51" s="35"/>
    </row>
    <row r="52" spans="1:6" x14ac:dyDescent="0.25">
      <c r="A52" s="7" t="s">
        <v>59</v>
      </c>
      <c r="B52" s="32">
        <v>7000</v>
      </c>
      <c r="C52" s="7">
        <v>12</v>
      </c>
      <c r="D52" s="42">
        <f t="shared" si="6"/>
        <v>84000</v>
      </c>
      <c r="E52" s="35"/>
      <c r="F52" s="35"/>
    </row>
    <row r="53" spans="1:6" x14ac:dyDescent="0.25">
      <c r="A53" s="7" t="s">
        <v>61</v>
      </c>
      <c r="B53" s="32">
        <v>90</v>
      </c>
      <c r="C53" s="7">
        <v>100</v>
      </c>
      <c r="D53" s="42">
        <f>B53*C53</f>
        <v>9000</v>
      </c>
      <c r="E53" s="35"/>
      <c r="F53" s="35"/>
    </row>
    <row r="54" spans="1:6" x14ac:dyDescent="0.25">
      <c r="A54" s="7" t="s">
        <v>66</v>
      </c>
      <c r="B54" s="32">
        <v>125</v>
      </c>
      <c r="C54" s="7">
        <v>50</v>
      </c>
      <c r="D54" s="42">
        <f>C54*B54</f>
        <v>6250</v>
      </c>
      <c r="E54" s="35"/>
      <c r="F54" s="35"/>
    </row>
    <row r="55" spans="1:6" x14ac:dyDescent="0.25">
      <c r="A55" s="7" t="s">
        <v>71</v>
      </c>
      <c r="B55" s="32">
        <v>600</v>
      </c>
      <c r="C55" s="7">
        <v>20</v>
      </c>
      <c r="D55" s="42">
        <f>C55*B55</f>
        <v>12000</v>
      </c>
      <c r="E55" s="35"/>
      <c r="F55" s="35"/>
    </row>
    <row r="56" spans="1:6" x14ac:dyDescent="0.25">
      <c r="A56" s="7" t="s">
        <v>72</v>
      </c>
      <c r="B56" s="32">
        <v>600</v>
      </c>
      <c r="C56" s="7">
        <v>20</v>
      </c>
      <c r="D56" s="42">
        <f>C56*B56</f>
        <v>12000</v>
      </c>
      <c r="E56" s="35"/>
      <c r="F56" s="35"/>
    </row>
    <row r="57" spans="1:6" x14ac:dyDescent="0.25">
      <c r="A57" s="7" t="s">
        <v>13</v>
      </c>
      <c r="B57" s="8"/>
      <c r="C57" s="7"/>
      <c r="D57" s="22">
        <f>SUM(D47:D56)</f>
        <v>189150</v>
      </c>
      <c r="E57" s="35"/>
      <c r="F57" s="35"/>
    </row>
    <row r="58" spans="1:6" x14ac:dyDescent="0.25">
      <c r="A58" s="35" t="s">
        <v>36</v>
      </c>
      <c r="B58" s="35"/>
      <c r="C58" s="35"/>
      <c r="D58" s="35"/>
      <c r="E58" s="35"/>
      <c r="F58" s="35"/>
    </row>
    <row r="62" spans="1:6" x14ac:dyDescent="0.25">
      <c r="A62" s="13" t="s">
        <v>25</v>
      </c>
    </row>
    <row r="63" spans="1:6" x14ac:dyDescent="0.25">
      <c r="A63" s="15" t="s">
        <v>26</v>
      </c>
      <c r="B63" s="16" t="s">
        <v>27</v>
      </c>
      <c r="C63" s="16" t="s">
        <v>28</v>
      </c>
      <c r="D63" s="16" t="s">
        <v>29</v>
      </c>
      <c r="E63" s="16" t="s">
        <v>13</v>
      </c>
    </row>
    <row r="64" spans="1:6" x14ac:dyDescent="0.25">
      <c r="A64" s="10"/>
      <c r="B64" s="10"/>
      <c r="C64" s="8">
        <v>0</v>
      </c>
      <c r="D64" s="10"/>
      <c r="E64" s="26">
        <f>+D64*C64</f>
        <v>0</v>
      </c>
    </row>
    <row r="65" spans="1:5" x14ac:dyDescent="0.25">
      <c r="A65" s="10"/>
      <c r="B65" s="10"/>
      <c r="C65" s="8">
        <v>0</v>
      </c>
      <c r="D65" s="10"/>
      <c r="E65" s="26">
        <f t="shared" ref="E65:E67" si="7">+D65*C65</f>
        <v>0</v>
      </c>
    </row>
    <row r="66" spans="1:5" x14ac:dyDescent="0.25">
      <c r="A66" s="10"/>
      <c r="B66" s="10"/>
      <c r="C66" s="8">
        <v>0</v>
      </c>
      <c r="D66" s="10"/>
      <c r="E66" s="26">
        <f t="shared" si="7"/>
        <v>0</v>
      </c>
    </row>
    <row r="67" spans="1:5" x14ac:dyDescent="0.25">
      <c r="A67" s="10"/>
      <c r="B67" s="10"/>
      <c r="C67" s="8">
        <v>0</v>
      </c>
      <c r="D67" s="10"/>
      <c r="E67" s="26">
        <f t="shared" si="7"/>
        <v>0</v>
      </c>
    </row>
    <row r="68" spans="1:5" x14ac:dyDescent="0.25">
      <c r="A68" s="10" t="s">
        <v>13</v>
      </c>
      <c r="B68" s="10"/>
      <c r="C68" s="8"/>
      <c r="D68" s="10"/>
      <c r="E68" s="19">
        <f>SUM(E64:E67)</f>
        <v>0</v>
      </c>
    </row>
    <row r="69" spans="1:5" x14ac:dyDescent="0.25">
      <c r="A69" s="14" t="s">
        <v>37</v>
      </c>
      <c r="B69" s="14"/>
      <c r="C69" s="29"/>
      <c r="D69" s="14"/>
      <c r="E69" s="27"/>
    </row>
    <row r="70" spans="1:5" x14ac:dyDescent="0.25">
      <c r="A70" s="14"/>
      <c r="B70" s="14"/>
      <c r="C70" s="29"/>
      <c r="D70" s="14"/>
      <c r="E70" s="27"/>
    </row>
    <row r="72" spans="1:5" x14ac:dyDescent="0.25">
      <c r="A72" s="13" t="s">
        <v>33</v>
      </c>
    </row>
    <row r="73" spans="1:5" x14ac:dyDescent="0.25">
      <c r="A73" s="15" t="s">
        <v>18</v>
      </c>
      <c r="B73" s="16" t="s">
        <v>22</v>
      </c>
      <c r="C73" s="16" t="s">
        <v>23</v>
      </c>
      <c r="D73" s="16" t="s">
        <v>13</v>
      </c>
    </row>
    <row r="74" spans="1:5" x14ac:dyDescent="0.25">
      <c r="A74" s="7" t="s">
        <v>65</v>
      </c>
      <c r="B74" s="8">
        <v>200000</v>
      </c>
      <c r="C74" s="7">
        <v>1</v>
      </c>
      <c r="D74" s="42">
        <f>C74*B74</f>
        <v>200000</v>
      </c>
      <c r="E74" s="35"/>
    </row>
    <row r="75" spans="1:5" x14ac:dyDescent="0.25">
      <c r="A75" s="40" t="s">
        <v>69</v>
      </c>
      <c r="B75" s="8">
        <v>85000</v>
      </c>
      <c r="C75" s="7">
        <v>2</v>
      </c>
      <c r="D75" s="42">
        <f>B75*2</f>
        <v>170000</v>
      </c>
      <c r="E75" s="35"/>
    </row>
    <row r="76" spans="1:5" x14ac:dyDescent="0.25">
      <c r="A76" s="37" t="s">
        <v>70</v>
      </c>
      <c r="B76" s="38">
        <v>10000</v>
      </c>
      <c r="C76" s="7">
        <v>2</v>
      </c>
      <c r="D76" s="42">
        <f t="shared" ref="D76" si="8">B76*2</f>
        <v>20000</v>
      </c>
    </row>
    <row r="77" spans="1:5" x14ac:dyDescent="0.25">
      <c r="A77" s="37" t="s">
        <v>73</v>
      </c>
      <c r="B77" s="38">
        <v>150</v>
      </c>
      <c r="C77" s="7">
        <v>5</v>
      </c>
      <c r="D77" s="42">
        <f>B77*C77</f>
        <v>750</v>
      </c>
    </row>
    <row r="78" spans="1:5" x14ac:dyDescent="0.25">
      <c r="A78" s="37" t="s">
        <v>74</v>
      </c>
      <c r="B78" s="38">
        <v>350</v>
      </c>
      <c r="C78" s="7">
        <v>5</v>
      </c>
      <c r="D78" s="42">
        <f>B78*C78</f>
        <v>1750</v>
      </c>
    </row>
    <row r="79" spans="1:5" x14ac:dyDescent="0.25">
      <c r="A79" s="37" t="s">
        <v>75</v>
      </c>
      <c r="B79" s="38">
        <v>20</v>
      </c>
      <c r="C79" s="7">
        <v>500</v>
      </c>
      <c r="D79" s="42">
        <f>B79*C79</f>
        <v>10000</v>
      </c>
    </row>
    <row r="80" spans="1:5" x14ac:dyDescent="0.25">
      <c r="A80" s="10" t="s">
        <v>13</v>
      </c>
      <c r="B80" s="11">
        <f>SUM(B74:B77)</f>
        <v>295150</v>
      </c>
      <c r="C80" s="10"/>
      <c r="D80" s="22">
        <f>SUM(D74:D79)</f>
        <v>402500</v>
      </c>
    </row>
    <row r="81" spans="1:4" x14ac:dyDescent="0.25">
      <c r="A81" s="14" t="s">
        <v>38</v>
      </c>
      <c r="B81" s="24"/>
      <c r="C81" s="14"/>
      <c r="D81" s="14"/>
    </row>
    <row r="82" spans="1:4" x14ac:dyDescent="0.25">
      <c r="A82" s="14"/>
      <c r="B82" s="24"/>
      <c r="C82" s="14"/>
      <c r="D82" s="14"/>
    </row>
    <row r="83" spans="1:4" x14ac:dyDescent="0.25">
      <c r="A83" s="14"/>
      <c r="B83" s="24"/>
      <c r="C83" s="14"/>
      <c r="D83" s="14"/>
    </row>
    <row r="85" spans="1:4" x14ac:dyDescent="0.25">
      <c r="A85" s="13" t="s">
        <v>30</v>
      </c>
    </row>
    <row r="86" spans="1:4" x14ac:dyDescent="0.25">
      <c r="A86" s="15" t="s">
        <v>31</v>
      </c>
      <c r="B86" s="16" t="s">
        <v>32</v>
      </c>
    </row>
    <row r="87" spans="1:4" x14ac:dyDescent="0.25">
      <c r="A87" s="10" t="s">
        <v>41</v>
      </c>
      <c r="B87" s="8">
        <f>(D80+D57+D40+F27+F17)*0.1</f>
        <v>83035.610400000005</v>
      </c>
      <c r="C87" s="35"/>
    </row>
    <row r="88" spans="1:4" x14ac:dyDescent="0.25">
      <c r="A88" s="10"/>
      <c r="B88" s="8">
        <v>0</v>
      </c>
    </row>
    <row r="89" spans="1:4" x14ac:dyDescent="0.25">
      <c r="A89" s="10" t="s">
        <v>13</v>
      </c>
      <c r="B89" s="22">
        <f>SUM(B87:B88)</f>
        <v>83035.610400000005</v>
      </c>
    </row>
    <row r="92" spans="1:4" x14ac:dyDescent="0.25">
      <c r="A92" s="13" t="s">
        <v>64</v>
      </c>
    </row>
    <row r="93" spans="1:4" x14ac:dyDescent="0.25">
      <c r="A93" s="15" t="s">
        <v>31</v>
      </c>
      <c r="B93" s="16" t="s">
        <v>32</v>
      </c>
    </row>
    <row r="94" spans="1:4" x14ac:dyDescent="0.25">
      <c r="A94" s="10" t="s">
        <v>67</v>
      </c>
      <c r="B94">
        <f>124800/4</f>
        <v>31200</v>
      </c>
    </row>
    <row r="95" spans="1:4" x14ac:dyDescent="0.25">
      <c r="A95" s="10"/>
      <c r="B95" s="8">
        <v>0</v>
      </c>
    </row>
    <row r="96" spans="1:4" x14ac:dyDescent="0.25">
      <c r="A96" s="10" t="s">
        <v>13</v>
      </c>
      <c r="B96" s="22">
        <f>SUM(B94:B95)</f>
        <v>31200</v>
      </c>
    </row>
  </sheetData>
  <mergeCells count="2">
    <mergeCell ref="A1:G1"/>
    <mergeCell ref="A2:G2"/>
  </mergeCells>
  <pageMargins left="0.25" right="0.25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Budget Summary</vt:lpstr>
      <vt:lpstr>Budget Detail</vt:lpstr>
      <vt:lpstr>'Budget Detail'!Print_Area</vt:lpstr>
      <vt:lpstr>'Budget Summary'!Print_Area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Doug Thompson</dc:creator>
  <cp:lastModifiedBy>Administrator</cp:lastModifiedBy>
  <cp:lastPrinted>2023-03-14T14:04:10Z</cp:lastPrinted>
  <dcterms:created xsi:type="dcterms:W3CDTF">2018-08-09T12:38:48Z</dcterms:created>
  <dcterms:modified xsi:type="dcterms:W3CDTF">2023-03-15T13:52:31Z</dcterms:modified>
</cp:coreProperties>
</file>